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ystriansky\Desktop\Odevzdání\"/>
    </mc:Choice>
  </mc:AlternateContent>
  <xr:revisionPtr revIDLastSave="0" documentId="13_ncr:1_{BCD69EEA-3233-4D83-A9D4-B8C27B0967AB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K1 - 2045" sheetId="5" r:id="rId1"/>
    <sheet name="K3 - 2045" sheetId="16" r:id="rId2"/>
  </sheets>
  <definedNames>
    <definedName name="_xlnm.Print_Area" localSheetId="0">'K1 - 2045'!$A$1:$J$45</definedName>
    <definedName name="_xlnm.Print_Area" localSheetId="1">'K3 - 2045'!$A$1:$J$45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6" i="5" l="1"/>
  <c r="I36" i="5" s="1"/>
  <c r="E29" i="5"/>
  <c r="E28" i="5"/>
  <c r="C36" i="5"/>
  <c r="C35" i="5"/>
  <c r="H35" i="16" l="1"/>
  <c r="D35" i="16"/>
  <c r="B35" i="16"/>
  <c r="F31" i="16"/>
  <c r="E31" i="16"/>
  <c r="F30" i="16"/>
  <c r="E30" i="16"/>
  <c r="F29" i="16"/>
  <c r="E29" i="16"/>
  <c r="B28" i="16"/>
  <c r="I18" i="16"/>
  <c r="H17" i="16"/>
  <c r="B17" i="16"/>
  <c r="H6" i="16"/>
  <c r="D36" i="5"/>
  <c r="I20" i="5"/>
  <c r="H19" i="5"/>
  <c r="F28" i="16" l="1"/>
  <c r="E28" i="16"/>
  <c r="C35" i="16" s="1"/>
  <c r="E35" i="16" s="1"/>
  <c r="F35" i="16" l="1"/>
  <c r="I35" i="16" s="1"/>
  <c r="H41" i="16" s="1"/>
  <c r="G35" i="16"/>
  <c r="H6" i="5" l="1"/>
  <c r="H35" i="5"/>
  <c r="D35" i="5"/>
  <c r="F31" i="5"/>
  <c r="F29" i="5"/>
  <c r="E31" i="5"/>
  <c r="B35" i="5"/>
  <c r="B28" i="5"/>
  <c r="B17" i="5"/>
  <c r="E36" i="5" l="1"/>
  <c r="F36" i="5"/>
  <c r="F30" i="5"/>
  <c r="E30" i="5"/>
  <c r="G36" i="5" l="1"/>
  <c r="I18" i="5"/>
  <c r="H17" i="5"/>
  <c r="F28" i="5" l="1"/>
  <c r="E35" i="5" l="1"/>
  <c r="F35" i="5"/>
  <c r="I35" i="5" s="1"/>
  <c r="H41" i="5" s="1"/>
  <c r="G35" i="5" l="1"/>
</calcChain>
</file>

<file path=xl/sharedStrings.xml><?xml version="1.0" encoding="utf-8"?>
<sst xmlns="http://schemas.openxmlformats.org/spreadsheetml/2006/main" count="103" uniqueCount="47">
  <si>
    <t>C</t>
  </si>
  <si>
    <t>D</t>
  </si>
  <si>
    <t>V1</t>
  </si>
  <si>
    <t>Název křižovatky</t>
  </si>
  <si>
    <t>Zatěžovací stav</t>
  </si>
  <si>
    <t>Vypracoval</t>
  </si>
  <si>
    <t>Kategorie komunikace</t>
  </si>
  <si>
    <t xml:space="preserve"> Kritérium výkonnosti</t>
  </si>
  <si>
    <t>I_OA + I_M + I_C
[voz/hod]</t>
  </si>
  <si>
    <t>I_NA + I_NS + I_A + I_AK
[voz/hod]</t>
  </si>
  <si>
    <t xml:space="preserve"> Intenzita dopravy</t>
  </si>
  <si>
    <t>UKD_m
[-]</t>
  </si>
  <si>
    <t>a_v,lim
[-]</t>
  </si>
  <si>
    <t xml:space="preserve"> Geometrické uspořádání</t>
  </si>
  <si>
    <t>Posouzení kapacity</t>
  </si>
  <si>
    <t>a_v
[-]</t>
  </si>
  <si>
    <t>UKD
[-]</t>
  </si>
  <si>
    <r>
      <t xml:space="preserve">a_v </t>
    </r>
    <r>
      <rPr>
        <sz val="8"/>
        <color theme="1"/>
        <rFont val="Calibri"/>
        <family val="2"/>
        <charset val="238"/>
      </rPr>
      <t>≤ a_v,lim</t>
    </r>
  </si>
  <si>
    <t>Datum</t>
  </si>
  <si>
    <t>Celkové shrnutí</t>
  </si>
  <si>
    <t>Komentář</t>
  </si>
  <si>
    <t>Protokol pro posouzení kapacity podle TP 188 - připojovací pruhy</t>
  </si>
  <si>
    <t>Označení připoj. pruhu</t>
  </si>
  <si>
    <t>Kapacita připojovacích pruhů vyhovuje?</t>
  </si>
  <si>
    <t>I_N
[pvoz/hod]</t>
  </si>
  <si>
    <t>I_H1
[pvoz/hod]</t>
  </si>
  <si>
    <t>Dopravní proud</t>
  </si>
  <si>
    <t>H1</t>
  </si>
  <si>
    <t>N</t>
  </si>
  <si>
    <t>×××××</t>
  </si>
  <si>
    <t>Typ připojovacího pruhu</t>
  </si>
  <si>
    <t>I
[pvoz/hod]</t>
  </si>
  <si>
    <t>C
[pvoz/hod]</t>
  </si>
  <si>
    <t>Rez
[pvoz/hod]</t>
  </si>
  <si>
    <t>V1/V2/V5/V6</t>
  </si>
  <si>
    <t>V1a/V2a</t>
  </si>
  <si>
    <t>padesátirázová hodina roku 2045 se započítáním generované dopravy</t>
  </si>
  <si>
    <t>Ing. Adam Bystrianský</t>
  </si>
  <si>
    <t>na rameni č. 3</t>
  </si>
  <si>
    <t>I. třída</t>
  </si>
  <si>
    <t>na rameni č. 4</t>
  </si>
  <si>
    <t>II. třída</t>
  </si>
  <si>
    <t>okružní křižovatka silnic I/32 x II/611</t>
  </si>
  <si>
    <t>Připojovací pruhy na křižovatce silnic I/32 x II/611 pro zatěžovací stav roku 2045 se započítáním generované dopravy z hlediska kapacity VYHOVÍ.</t>
  </si>
  <si>
    <t>na rameni č. 2</t>
  </si>
  <si>
    <t>okružní křižovatka silnic I/32 x rampy D11 x II/125</t>
  </si>
  <si>
    <t>Připojovací pruh na křižovatce silnic I/32 x rampy D11 x II/125 pro zatěžovací stav roku 2045 se započítáním generované dopravy z hlediska kapacity VYHOVÍ.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</si>
</sst>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b/>
      <sz val="10"/>
      <color theme="3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</font>
    <font>
      <sz val="8"/>
      <color theme="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3" tint="0.3999755851924192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49" fontId="1" fillId="3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indent="1"/>
    </xf>
    <xf numFmtId="0" fontId="1" fillId="3" borderId="5" xfId="0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2" fillId="2" borderId="4" xfId="0" applyFont="1" applyFill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" fillId="3" borderId="2" xfId="0" applyFont="1" applyFill="1" applyBorder="1" applyAlignment="1">
      <alignment horizontal="left" vertical="center" indent="1"/>
    </xf>
    <xf numFmtId="0" fontId="1" fillId="3" borderId="3" xfId="0" applyFont="1" applyFill="1" applyBorder="1" applyAlignment="1">
      <alignment horizontal="left" vertical="center" indent="1"/>
    </xf>
    <xf numFmtId="1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49" fontId="1" fillId="3" borderId="5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 indent="1"/>
    </xf>
    <xf numFmtId="49" fontId="1" fillId="3" borderId="1" xfId="0" applyNumberFormat="1" applyFont="1" applyFill="1" applyBorder="1" applyAlignment="1">
      <alignment horizontal="left" vertical="center" wrapText="1" indent="1"/>
    </xf>
    <xf numFmtId="49" fontId="1" fillId="3" borderId="3" xfId="0" applyNumberFormat="1" applyFont="1" applyFill="1" applyBorder="1" applyAlignment="1">
      <alignment horizontal="left" vertical="center" wrapText="1" inden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</cellXfs>
  <cellStyles count="1">
    <cellStyle name="Normální" xfId="0" builtinId="0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C0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613</xdr:colOff>
      <xdr:row>26</xdr:row>
      <xdr:rowOff>43909</xdr:rowOff>
    </xdr:from>
    <xdr:to>
      <xdr:col>7</xdr:col>
      <xdr:colOff>515715</xdr:colOff>
      <xdr:row>31</xdr:row>
      <xdr:rowOff>43296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3DCFC8F-7C1D-5A3B-D17D-FA6DB6E9B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80727" y="5724273"/>
          <a:ext cx="1952511" cy="1237637"/>
        </a:xfrm>
        <a:prstGeom prst="rect">
          <a:avLst/>
        </a:prstGeom>
      </xdr:spPr>
    </xdr:pic>
    <xdr:clientData/>
  </xdr:twoCellAnchor>
  <xdr:twoCellAnchor editAs="oneCell">
    <xdr:from>
      <xdr:col>6</xdr:col>
      <xdr:colOff>155862</xdr:colOff>
      <xdr:row>8</xdr:row>
      <xdr:rowOff>17316</xdr:rowOff>
    </xdr:from>
    <xdr:to>
      <xdr:col>8</xdr:col>
      <xdr:colOff>567672</xdr:colOff>
      <xdr:row>13</xdr:row>
      <xdr:rowOff>60613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D23F2E44-24C3-3A12-4F3F-6B44FAE29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54680" y="1558634"/>
          <a:ext cx="1849219" cy="13941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78545</xdr:colOff>
      <xdr:row>26</xdr:row>
      <xdr:rowOff>35249</xdr:rowOff>
    </xdr:from>
    <xdr:to>
      <xdr:col>7</xdr:col>
      <xdr:colOff>593647</xdr:colOff>
      <xdr:row>31</xdr:row>
      <xdr:rowOff>34636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75B0345-D4EB-4BCD-BCB5-D387215C8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5670" y="5693099"/>
          <a:ext cx="1943852" cy="1247162"/>
        </a:xfrm>
        <a:prstGeom prst="rect">
          <a:avLst/>
        </a:prstGeom>
      </xdr:spPr>
    </xdr:pic>
    <xdr:clientData/>
  </xdr:twoCellAnchor>
  <xdr:twoCellAnchor editAs="oneCell">
    <xdr:from>
      <xdr:col>6</xdr:col>
      <xdr:colOff>147205</xdr:colOff>
      <xdr:row>8</xdr:row>
      <xdr:rowOff>43296</xdr:rowOff>
    </xdr:from>
    <xdr:to>
      <xdr:col>8</xdr:col>
      <xdr:colOff>597478</xdr:colOff>
      <xdr:row>13</xdr:row>
      <xdr:rowOff>55184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192A5DC4-07D8-620B-F34C-FD1BD553F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46023" y="1584614"/>
          <a:ext cx="1887682" cy="1362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45"/>
  <sheetViews>
    <sheetView showGridLines="0" view="pageBreakPreview" topLeftCell="A20" zoomScale="110" zoomScaleNormal="110" zoomScaleSheetLayoutView="110" workbookViewId="0">
      <selection activeCell="M11" sqref="M11"/>
    </sheetView>
  </sheetViews>
  <sheetFormatPr defaultColWidth="9.140625" defaultRowHeight="18.75" customHeight="1" x14ac:dyDescent="0.25"/>
  <cols>
    <col min="1" max="1" width="1.42578125" style="1" customWidth="1"/>
    <col min="2" max="2" width="21.42578125" style="1" customWidth="1"/>
    <col min="3" max="5" width="10.7109375" style="2" customWidth="1"/>
    <col min="6" max="9" width="10.7109375" style="1" customWidth="1"/>
    <col min="10" max="10" width="1.42578125" style="1" customWidth="1"/>
    <col min="11" max="16384" width="9.140625" style="1"/>
  </cols>
  <sheetData>
    <row r="1" spans="2:9" ht="7.5" customHeight="1" x14ac:dyDescent="0.25"/>
    <row r="2" spans="2:9" ht="22.5" customHeight="1" x14ac:dyDescent="0.25">
      <c r="B2" s="27" t="s">
        <v>21</v>
      </c>
      <c r="C2" s="27"/>
      <c r="D2" s="27"/>
      <c r="E2" s="27"/>
      <c r="F2" s="27"/>
      <c r="G2" s="27"/>
      <c r="H2" s="27"/>
      <c r="I2" s="27"/>
    </row>
    <row r="3" spans="2:9" ht="7.5" customHeight="1" x14ac:dyDescent="0.25"/>
    <row r="4" spans="2:9" ht="18.75" customHeight="1" x14ac:dyDescent="0.25">
      <c r="B4" s="5" t="s">
        <v>3</v>
      </c>
      <c r="C4" s="28" t="s">
        <v>42</v>
      </c>
      <c r="D4" s="28"/>
      <c r="E4" s="28"/>
      <c r="F4" s="28"/>
      <c r="G4" s="28"/>
      <c r="H4" s="28"/>
      <c r="I4" s="28"/>
    </row>
    <row r="5" spans="2:9" ht="18.75" customHeight="1" x14ac:dyDescent="0.25">
      <c r="B5" s="5" t="s">
        <v>4</v>
      </c>
      <c r="C5" s="28" t="s">
        <v>36</v>
      </c>
      <c r="D5" s="28"/>
      <c r="E5" s="28"/>
      <c r="F5" s="28"/>
      <c r="G5" s="28"/>
      <c r="H5" s="28"/>
      <c r="I5" s="28"/>
    </row>
    <row r="6" spans="2:9" ht="18.75" customHeight="1" x14ac:dyDescent="0.25">
      <c r="B6" s="5" t="s">
        <v>5</v>
      </c>
      <c r="C6" s="28" t="s">
        <v>37</v>
      </c>
      <c r="D6" s="28"/>
      <c r="E6" s="28"/>
      <c r="F6" s="29" t="s">
        <v>18</v>
      </c>
      <c r="G6" s="30"/>
      <c r="H6" s="31">
        <f ca="1">TODAY()</f>
        <v>45947</v>
      </c>
      <c r="I6" s="32"/>
    </row>
    <row r="7" spans="2:9" ht="7.5" customHeight="1" x14ac:dyDescent="0.25"/>
    <row r="8" spans="2:9" ht="18.75" customHeight="1" x14ac:dyDescent="0.25">
      <c r="B8" s="33" t="s">
        <v>7</v>
      </c>
      <c r="C8" s="34"/>
      <c r="D8" s="34"/>
      <c r="E8" s="34"/>
      <c r="F8" s="34"/>
      <c r="G8" s="34"/>
      <c r="H8" s="34"/>
      <c r="I8" s="35"/>
    </row>
    <row r="9" spans="2:9" ht="30" customHeight="1" x14ac:dyDescent="0.25">
      <c r="B9" s="6" t="s">
        <v>22</v>
      </c>
      <c r="C9" s="36" t="s">
        <v>6</v>
      </c>
      <c r="D9" s="36"/>
      <c r="E9" s="7" t="s">
        <v>11</v>
      </c>
      <c r="F9" s="7" t="s">
        <v>12</v>
      </c>
    </row>
    <row r="10" spans="2:9" ht="18.75" customHeight="1" x14ac:dyDescent="0.25">
      <c r="B10" s="8" t="s">
        <v>38</v>
      </c>
      <c r="C10" s="22" t="s">
        <v>39</v>
      </c>
      <c r="D10" s="23"/>
      <c r="E10" s="9" t="s">
        <v>0</v>
      </c>
      <c r="F10" s="9">
        <v>0.75</v>
      </c>
    </row>
    <row r="11" spans="2:9" ht="18.75" customHeight="1" x14ac:dyDescent="0.25">
      <c r="B11" s="8" t="s">
        <v>40</v>
      </c>
      <c r="C11" s="22" t="s">
        <v>41</v>
      </c>
      <c r="D11" s="23"/>
      <c r="E11" s="9" t="s">
        <v>1</v>
      </c>
      <c r="F11" s="9">
        <v>0.9</v>
      </c>
    </row>
    <row r="12" spans="2:9" ht="18.75" customHeight="1" x14ac:dyDescent="0.25">
      <c r="B12" s="8"/>
      <c r="C12" s="22"/>
      <c r="D12" s="23"/>
      <c r="E12" s="9"/>
      <c r="F12" s="9"/>
    </row>
    <row r="13" spans="2:9" ht="18.75" customHeight="1" x14ac:dyDescent="0.25">
      <c r="B13" s="8"/>
      <c r="C13" s="22"/>
      <c r="D13" s="23"/>
      <c r="E13" s="9"/>
      <c r="F13" s="9"/>
    </row>
    <row r="14" spans="2:9" ht="7.5" customHeight="1" x14ac:dyDescent="0.25"/>
    <row r="15" spans="2:9" ht="18.75" customHeight="1" x14ac:dyDescent="0.25">
      <c r="B15" s="27" t="s">
        <v>10</v>
      </c>
      <c r="C15" s="27"/>
      <c r="D15" s="27"/>
      <c r="E15" s="27"/>
      <c r="F15" s="27"/>
      <c r="G15" s="27"/>
      <c r="H15" s="27"/>
      <c r="I15" s="27"/>
    </row>
    <row r="16" spans="2:9" s="3" customFormat="1" ht="30" customHeight="1" x14ac:dyDescent="0.25">
      <c r="B16" s="6" t="s">
        <v>22</v>
      </c>
      <c r="C16" s="14" t="s">
        <v>26</v>
      </c>
      <c r="D16" s="24" t="s">
        <v>8</v>
      </c>
      <c r="E16" s="24"/>
      <c r="F16" s="24" t="s">
        <v>9</v>
      </c>
      <c r="G16" s="24"/>
      <c r="H16" s="4" t="s">
        <v>25</v>
      </c>
      <c r="I16" s="4" t="s">
        <v>24</v>
      </c>
    </row>
    <row r="17" spans="2:11" ht="17.850000000000001" customHeight="1" x14ac:dyDescent="0.25">
      <c r="B17" s="25" t="str">
        <f>B10</f>
        <v>na rameni č. 3</v>
      </c>
      <c r="C17" s="15" t="s">
        <v>27</v>
      </c>
      <c r="D17" s="22">
        <v>204</v>
      </c>
      <c r="E17" s="23"/>
      <c r="F17" s="22">
        <v>25</v>
      </c>
      <c r="G17" s="23"/>
      <c r="H17" s="10">
        <f>D17+2*F17</f>
        <v>254</v>
      </c>
      <c r="I17" s="16" t="s">
        <v>29</v>
      </c>
    </row>
    <row r="18" spans="2:11" ht="17.850000000000001" customHeight="1" x14ac:dyDescent="0.25">
      <c r="B18" s="26"/>
      <c r="C18" s="15" t="s">
        <v>28</v>
      </c>
      <c r="D18" s="22">
        <v>247</v>
      </c>
      <c r="E18" s="23"/>
      <c r="F18" s="22">
        <v>3</v>
      </c>
      <c r="G18" s="23"/>
      <c r="H18" s="16" t="s">
        <v>29</v>
      </c>
      <c r="I18" s="10">
        <f>D18+2*F18</f>
        <v>253</v>
      </c>
    </row>
    <row r="19" spans="2:11" ht="17.850000000000001" customHeight="1" x14ac:dyDescent="0.25">
      <c r="B19" s="25" t="s">
        <v>40</v>
      </c>
      <c r="C19" s="15" t="s">
        <v>27</v>
      </c>
      <c r="D19" s="22">
        <v>379</v>
      </c>
      <c r="E19" s="23"/>
      <c r="F19" s="22">
        <v>11</v>
      </c>
      <c r="G19" s="23"/>
      <c r="H19" s="10">
        <f>D19+2*F19</f>
        <v>401</v>
      </c>
      <c r="I19" s="16" t="s">
        <v>29</v>
      </c>
    </row>
    <row r="20" spans="2:11" ht="17.850000000000001" customHeight="1" x14ac:dyDescent="0.25">
      <c r="B20" s="26"/>
      <c r="C20" s="15" t="s">
        <v>28</v>
      </c>
      <c r="D20" s="22">
        <v>111</v>
      </c>
      <c r="E20" s="23"/>
      <c r="F20" s="22">
        <v>18</v>
      </c>
      <c r="G20" s="23"/>
      <c r="H20" s="16" t="s">
        <v>29</v>
      </c>
      <c r="I20" s="10">
        <f>D20+2*F20</f>
        <v>147</v>
      </c>
    </row>
    <row r="21" spans="2:11" ht="17.850000000000001" customHeight="1" x14ac:dyDescent="0.25">
      <c r="B21" s="25"/>
      <c r="C21" s="15"/>
      <c r="D21" s="22"/>
      <c r="E21" s="23"/>
      <c r="F21" s="22"/>
      <c r="G21" s="23"/>
      <c r="H21" s="10"/>
      <c r="I21" s="16"/>
    </row>
    <row r="22" spans="2:11" ht="17.850000000000001" customHeight="1" x14ac:dyDescent="0.25">
      <c r="B22" s="26"/>
      <c r="C22" s="15"/>
      <c r="D22" s="22"/>
      <c r="E22" s="23"/>
      <c r="F22" s="22"/>
      <c r="G22" s="23"/>
      <c r="H22" s="16"/>
      <c r="I22" s="10"/>
    </row>
    <row r="23" spans="2:11" ht="17.850000000000001" customHeight="1" x14ac:dyDescent="0.25">
      <c r="B23" s="25"/>
      <c r="C23" s="15"/>
      <c r="D23" s="22"/>
      <c r="E23" s="23"/>
      <c r="F23" s="22"/>
      <c r="G23" s="23"/>
      <c r="H23" s="10"/>
      <c r="I23" s="16"/>
    </row>
    <row r="24" spans="2:11" ht="17.850000000000001" customHeight="1" x14ac:dyDescent="0.25">
      <c r="B24" s="26"/>
      <c r="C24" s="15"/>
      <c r="D24" s="22"/>
      <c r="E24" s="23"/>
      <c r="F24" s="22"/>
      <c r="G24" s="23"/>
      <c r="H24" s="16"/>
      <c r="I24" s="10"/>
    </row>
    <row r="25" spans="2:11" ht="7.5" customHeight="1" x14ac:dyDescent="0.25"/>
    <row r="26" spans="2:11" ht="18.75" customHeight="1" x14ac:dyDescent="0.25">
      <c r="B26" s="27" t="s">
        <v>13</v>
      </c>
      <c r="C26" s="27"/>
      <c r="D26" s="27"/>
      <c r="E26" s="27"/>
      <c r="F26" s="27"/>
      <c r="G26" s="27"/>
      <c r="H26" s="27"/>
      <c r="I26" s="27"/>
    </row>
    <row r="27" spans="2:11" ht="29.25" customHeight="1" x14ac:dyDescent="0.25">
      <c r="B27" s="6" t="s">
        <v>22</v>
      </c>
      <c r="C27" s="24" t="s">
        <v>30</v>
      </c>
      <c r="D27" s="24"/>
      <c r="E27" s="18" t="s">
        <v>34</v>
      </c>
      <c r="F27" s="18" t="s">
        <v>35</v>
      </c>
      <c r="G27" s="18"/>
      <c r="H27" s="21"/>
      <c r="I27" s="19"/>
    </row>
    <row r="28" spans="2:11" ht="17.850000000000001" customHeight="1" x14ac:dyDescent="0.25">
      <c r="B28" s="8" t="str">
        <f>B10</f>
        <v>na rameni č. 3</v>
      </c>
      <c r="C28" s="22" t="s">
        <v>2</v>
      </c>
      <c r="D28" s="23"/>
      <c r="E28" s="18">
        <f>ROUND(I18+0.6354*H17,0)</f>
        <v>414</v>
      </c>
      <c r="F28" s="18">
        <f>ROUND(I18+0.4424*H17,0)</f>
        <v>365</v>
      </c>
      <c r="G28" s="18"/>
      <c r="H28" s="21"/>
      <c r="I28" s="19"/>
      <c r="J28" s="20"/>
      <c r="K28" s="20"/>
    </row>
    <row r="29" spans="2:11" ht="17.850000000000001" customHeight="1" x14ac:dyDescent="0.25">
      <c r="B29" s="8" t="s">
        <v>40</v>
      </c>
      <c r="C29" s="22" t="s">
        <v>2</v>
      </c>
      <c r="D29" s="23"/>
      <c r="E29" s="18">
        <f>ROUND(I20+0.6354*H19,0)</f>
        <v>402</v>
      </c>
      <c r="F29" s="18">
        <f>ROUND(I20+0.4424*H19,0)</f>
        <v>324</v>
      </c>
      <c r="G29" s="18"/>
      <c r="H29" s="21"/>
      <c r="I29" s="19"/>
      <c r="J29" s="20"/>
      <c r="K29" s="20"/>
    </row>
    <row r="30" spans="2:11" ht="17.850000000000001" customHeight="1" x14ac:dyDescent="0.25">
      <c r="B30" s="8"/>
      <c r="C30" s="22"/>
      <c r="D30" s="23"/>
      <c r="E30" s="18">
        <f>ROUND(I22+0.6354*H21,0)</f>
        <v>0</v>
      </c>
      <c r="F30" s="18">
        <f>ROUND(I22+0.4424*H21,0)</f>
        <v>0</v>
      </c>
      <c r="G30" s="18"/>
      <c r="H30" s="21"/>
      <c r="I30" s="19"/>
      <c r="J30" s="20"/>
      <c r="K30" s="20"/>
    </row>
    <row r="31" spans="2:11" ht="17.850000000000001" customHeight="1" x14ac:dyDescent="0.25">
      <c r="B31" s="8"/>
      <c r="C31" s="22"/>
      <c r="D31" s="23"/>
      <c r="E31" s="18">
        <f>ROUND(I24+0.6354*H23,0)</f>
        <v>0</v>
      </c>
      <c r="F31" s="18">
        <f>ROUND(I24+0.4424*H23,0)</f>
        <v>0</v>
      </c>
      <c r="G31" s="18"/>
      <c r="H31" s="21"/>
      <c r="I31" s="19"/>
      <c r="J31" s="20"/>
      <c r="K31" s="20"/>
    </row>
    <row r="32" spans="2:11" ht="7.5" customHeight="1" x14ac:dyDescent="0.25"/>
    <row r="33" spans="2:14" ht="18.75" customHeight="1" x14ac:dyDescent="0.25">
      <c r="B33" s="27" t="s">
        <v>14</v>
      </c>
      <c r="C33" s="27"/>
      <c r="D33" s="27"/>
      <c r="E33" s="27"/>
      <c r="F33" s="27"/>
      <c r="G33" s="27"/>
      <c r="H33" s="27"/>
      <c r="I33" s="27"/>
    </row>
    <row r="34" spans="2:14" ht="30" customHeight="1" x14ac:dyDescent="0.25">
      <c r="B34" s="6" t="s">
        <v>22</v>
      </c>
      <c r="C34" s="4" t="s">
        <v>31</v>
      </c>
      <c r="D34" s="4" t="s">
        <v>32</v>
      </c>
      <c r="E34" s="4" t="s">
        <v>33</v>
      </c>
      <c r="F34" s="4" t="s">
        <v>15</v>
      </c>
      <c r="G34" s="4" t="s">
        <v>16</v>
      </c>
      <c r="H34" s="4" t="s">
        <v>12</v>
      </c>
      <c r="I34" s="4" t="s">
        <v>17</v>
      </c>
    </row>
    <row r="35" spans="2:14" ht="17.850000000000001" customHeight="1" x14ac:dyDescent="0.25">
      <c r="B35" s="8" t="str">
        <f>B10</f>
        <v>na rameni č. 3</v>
      </c>
      <c r="C35" s="9">
        <f>IF(C28="V1",E28,IF(C28="V2",E28,IF(C28="V1a",F28,IF(C28="V2a",F28,IF(C28="V3","---",IF(C28="V4","---",IF(C28="V5",E28,IF(C28="V6",E28,"ERR"))))))))</f>
        <v>414</v>
      </c>
      <c r="D35" s="9">
        <f>IF(C28="V1",2610,IF(C28="V2",2610,IF(C28="V1a",2870,IF(C28="V2a",2870,IF(C28="V3","---",IF(C28="V4","---",IF(C28="V5",2870,IF(C28="V6",2610,"ERR"))))))))</f>
        <v>2610</v>
      </c>
      <c r="E35" s="17">
        <f>IF(C28="V1",D35-C35,IF(C28="V2",D35-C35,IF(C28="V1a",D35-C35,IF(C28="V2a",D35-C35,IF(C28="V3","---",IF(C28="V4","---",IF(C28="V5",D35-C35,IF(C28="V6",D35-C35,"ERR"))))))))</f>
        <v>2196</v>
      </c>
      <c r="F35" s="11">
        <f>IF(C28="V1",C35/D35,IF(C28="V2",C35/D35,IF(C28="V1a",C35/D35,IF(C28="V2a",C35/D35,IF(C28="V3","---",IF(C28="V4","---",IF(C28="V5",C35/D35,IF(C28="V6",C35/D35,"ERR"))))))))</f>
        <v>0.15862068965517243</v>
      </c>
      <c r="G35" s="9" t="str">
        <f>IF(C28="V3","---",IF(C28="V4","---",IF(F35&lt;0.3,"A",IF(F35&lt;0.554,"B",IF(F35&lt;0.754,"C",IF(F35&lt;0.904,"D",IF(F35&lt;1.04,"E","F")))))))</f>
        <v>A</v>
      </c>
      <c r="H35" s="9">
        <f>IF(C28="V3","---",IF(C28="V4","---",F10))</f>
        <v>0.75</v>
      </c>
      <c r="I35" s="12" t="str">
        <f>IF(C28="V3","ANO",IF(C28="V4","ANO",IF(F35&lt;=(H35+0.004),"ANO","NE")))</f>
        <v>ANO</v>
      </c>
    </row>
    <row r="36" spans="2:14" ht="17.850000000000001" customHeight="1" x14ac:dyDescent="0.25">
      <c r="B36" s="8" t="s">
        <v>40</v>
      </c>
      <c r="C36" s="9">
        <f>IF(C29="V1",E29,IF(C29="V2",E29,IF(C29="V1a",F29,IF(C29="V2a",F29,IF(C29="V3","---",IF(C29="V4","---",IF(C29="V5",E29,IF(C29="V6",E29,"ERR"))))))))</f>
        <v>402</v>
      </c>
      <c r="D36" s="9">
        <f>IF(C29="V1",2610,IF(C29="V2",2610,IF(C29="V1a",2870,IF(C29="V2a",2870,IF(C29="V3","---",IF(C29="V4","---",IF(C29="V5",2870,IF(C29="V6",2610,"ERR"))))))))</f>
        <v>2610</v>
      </c>
      <c r="E36" s="17">
        <f>IF(C29="V1",D36-C36,IF(C29="V2",D36-C36,IF(C29="V1a",D36-C36,IF(C29="V2a",D36-C36,IF(C29="V3","---",IF(C29="V4","---",IF(C29="V5",D36-C36,IF(C29="V6",D36-C36,"ERR"))))))))</f>
        <v>2208</v>
      </c>
      <c r="F36" s="11">
        <f>IF(C29="V1",C36/D36,IF(C29="V2",C36/D36,IF(C29="V1a",C36/D36,IF(C29="V2a",C36/D36,IF(C29="V3","---",IF(C29="V4","---",IF(C29="V5",C36/D36,IF(C29="V6",C36/D36,"ERR"))))))))</f>
        <v>0.15402298850574714</v>
      </c>
      <c r="G36" s="9" t="str">
        <f>IF(C29="V3","---",IF(C29="V4","---",IF(F36&lt;0.3,"A",IF(F36&lt;0.554,"B",IF(F36&lt;0.754,"C",IF(F36&lt;0.904,"D",IF(F36&lt;1.04,"E","F")))))))</f>
        <v>A</v>
      </c>
      <c r="H36" s="9">
        <f>IF(C29="V3","---",IF(C29="V4","---",F11))</f>
        <v>0.9</v>
      </c>
      <c r="I36" s="12" t="str">
        <f>IF(C29="V3","ANO",IF(C29="V4","ANO",IF(F36&lt;=(H36+0.004),"ANO","NE")))</f>
        <v>ANO</v>
      </c>
    </row>
    <row r="37" spans="2:14" ht="17.850000000000001" customHeight="1" x14ac:dyDescent="0.25">
      <c r="B37" s="8"/>
      <c r="C37" s="9"/>
      <c r="D37" s="9"/>
      <c r="E37" s="17"/>
      <c r="F37" s="11"/>
      <c r="G37" s="9"/>
      <c r="H37" s="9"/>
      <c r="I37" s="12"/>
    </row>
    <row r="38" spans="2:14" ht="17.850000000000001" customHeight="1" x14ac:dyDescent="0.25">
      <c r="B38" s="8"/>
      <c r="C38" s="9"/>
      <c r="D38" s="9"/>
      <c r="E38" s="17"/>
      <c r="F38" s="11"/>
      <c r="G38" s="9"/>
      <c r="H38" s="9"/>
      <c r="I38" s="12"/>
    </row>
    <row r="39" spans="2:14" ht="7.5" customHeight="1" x14ac:dyDescent="0.25"/>
    <row r="40" spans="2:14" ht="18.75" customHeight="1" x14ac:dyDescent="0.25">
      <c r="B40" s="27" t="s">
        <v>19</v>
      </c>
      <c r="C40" s="27"/>
      <c r="D40" s="27"/>
      <c r="E40" s="27"/>
      <c r="F40" s="27"/>
      <c r="G40" s="27"/>
      <c r="H40" s="27"/>
      <c r="I40" s="27"/>
    </row>
    <row r="41" spans="2:14" ht="18" customHeight="1" x14ac:dyDescent="0.25">
      <c r="B41" s="37" t="s">
        <v>23</v>
      </c>
      <c r="C41" s="38"/>
      <c r="D41" s="38"/>
      <c r="E41" s="38"/>
      <c r="F41" s="38"/>
      <c r="G41" s="39"/>
      <c r="H41" s="40" t="str">
        <f>IF(COUNTIF(I35:I38,"NE")&gt;0,"NE","ANO")</f>
        <v>ANO</v>
      </c>
      <c r="I41" s="41"/>
    </row>
    <row r="42" spans="2:14" ht="7.5" customHeight="1" x14ac:dyDescent="0.25"/>
    <row r="43" spans="2:14" ht="18.75" customHeight="1" x14ac:dyDescent="0.25">
      <c r="B43" s="27" t="s">
        <v>20</v>
      </c>
      <c r="C43" s="27"/>
      <c r="D43" s="27"/>
      <c r="E43" s="27"/>
      <c r="F43" s="27"/>
      <c r="G43" s="27"/>
      <c r="H43" s="27"/>
      <c r="I43" s="27"/>
    </row>
    <row r="44" spans="2:14" ht="24.95" customHeight="1" x14ac:dyDescent="0.25">
      <c r="B44" s="42" t="s">
        <v>43</v>
      </c>
      <c r="C44" s="43"/>
      <c r="D44" s="43"/>
      <c r="E44" s="43"/>
      <c r="F44" s="43"/>
      <c r="G44" s="43"/>
      <c r="H44" s="43"/>
      <c r="I44" s="44"/>
      <c r="N44" s="13"/>
    </row>
    <row r="45" spans="2:14" ht="7.5" customHeight="1" x14ac:dyDescent="0.25"/>
  </sheetData>
  <mergeCells count="47">
    <mergeCell ref="B40:I40"/>
    <mergeCell ref="B41:G41"/>
    <mergeCell ref="H41:I41"/>
    <mergeCell ref="B43:I43"/>
    <mergeCell ref="B44:I44"/>
    <mergeCell ref="C31:D31"/>
    <mergeCell ref="B33:I33"/>
    <mergeCell ref="B8:I8"/>
    <mergeCell ref="C9:D9"/>
    <mergeCell ref="C13:D13"/>
    <mergeCell ref="B15:I15"/>
    <mergeCell ref="F16:G16"/>
    <mergeCell ref="D16:E16"/>
    <mergeCell ref="B17:B18"/>
    <mergeCell ref="D17:E17"/>
    <mergeCell ref="B26:I26"/>
    <mergeCell ref="F17:G17"/>
    <mergeCell ref="D18:E18"/>
    <mergeCell ref="F18:G18"/>
    <mergeCell ref="C10:D10"/>
    <mergeCell ref="C11:D11"/>
    <mergeCell ref="C12:D12"/>
    <mergeCell ref="B23:B24"/>
    <mergeCell ref="D23:E23"/>
    <mergeCell ref="B2:I2"/>
    <mergeCell ref="C4:I4"/>
    <mergeCell ref="C5:I5"/>
    <mergeCell ref="C6:E6"/>
    <mergeCell ref="F6:G6"/>
    <mergeCell ref="H6:I6"/>
    <mergeCell ref="B21:B22"/>
    <mergeCell ref="D21:E21"/>
    <mergeCell ref="F21:G21"/>
    <mergeCell ref="D22:E22"/>
    <mergeCell ref="F22:G22"/>
    <mergeCell ref="B19:B20"/>
    <mergeCell ref="D19:E19"/>
    <mergeCell ref="F19:G19"/>
    <mergeCell ref="D20:E20"/>
    <mergeCell ref="F20:G20"/>
    <mergeCell ref="C30:D30"/>
    <mergeCell ref="C28:D28"/>
    <mergeCell ref="C29:D29"/>
    <mergeCell ref="F23:G23"/>
    <mergeCell ref="D24:E24"/>
    <mergeCell ref="F24:G24"/>
    <mergeCell ref="C27:D27"/>
  </mergeCells>
  <conditionalFormatting sqref="H41:I41">
    <cfRule type="containsText" dxfId="7" priority="1" operator="containsText" text="NE">
      <formula>NOT(ISERROR(SEARCH("NE",H41)))</formula>
    </cfRule>
    <cfRule type="containsText" dxfId="6" priority="2" operator="containsText" text="ANO">
      <formula>NOT(ISERROR(SEARCH("ANO",H41)))</formula>
    </cfRule>
  </conditionalFormatting>
  <conditionalFormatting sqref="I35:I38">
    <cfRule type="containsText" dxfId="5" priority="3" operator="containsText" text="ANO">
      <formula>NOT(ISERROR(SEARCH("ANO",I35)))</formula>
    </cfRule>
    <cfRule type="containsText" dxfId="4" priority="4" operator="containsText" text="NE">
      <formula>NOT(ISERROR(SEARCH("NE",I35)))</formula>
    </cfRule>
  </conditionalFormatting>
  <printOptions horizontalCentered="1"/>
  <pageMargins left="0.59055118110236215" right="0.59055118110236215" top="1.3779527559055118" bottom="0.78740157480314965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08428-5158-471D-990C-9F278F69A535}">
  <sheetPr>
    <pageSetUpPr fitToPage="1"/>
  </sheetPr>
  <dimension ref="B1:N45"/>
  <sheetViews>
    <sheetView showGridLines="0" tabSelected="1" view="pageBreakPreview" zoomScale="110" zoomScaleNormal="110" zoomScaleSheetLayoutView="110" workbookViewId="0">
      <selection activeCell="M44" sqref="M44"/>
    </sheetView>
  </sheetViews>
  <sheetFormatPr defaultColWidth="9.140625" defaultRowHeight="18.75" customHeight="1" x14ac:dyDescent="0.25"/>
  <cols>
    <col min="1" max="1" width="1.42578125" style="1" customWidth="1"/>
    <col min="2" max="2" width="21.42578125" style="1" customWidth="1"/>
    <col min="3" max="5" width="10.7109375" style="2" customWidth="1"/>
    <col min="6" max="9" width="10.7109375" style="1" customWidth="1"/>
    <col min="10" max="10" width="1.42578125" style="1" customWidth="1"/>
    <col min="11" max="16384" width="9.140625" style="1"/>
  </cols>
  <sheetData>
    <row r="1" spans="2:9" ht="7.5" customHeight="1" x14ac:dyDescent="0.25"/>
    <row r="2" spans="2:9" ht="22.5" customHeight="1" x14ac:dyDescent="0.25">
      <c r="B2" s="27" t="s">
        <v>21</v>
      </c>
      <c r="C2" s="27"/>
      <c r="D2" s="27"/>
      <c r="E2" s="27"/>
      <c r="F2" s="27"/>
      <c r="G2" s="27"/>
      <c r="H2" s="27"/>
      <c r="I2" s="27"/>
    </row>
    <row r="3" spans="2:9" ht="7.5" customHeight="1" x14ac:dyDescent="0.25"/>
    <row r="4" spans="2:9" ht="18.75" customHeight="1" x14ac:dyDescent="0.25">
      <c r="B4" s="5" t="s">
        <v>3</v>
      </c>
      <c r="C4" s="28" t="s">
        <v>45</v>
      </c>
      <c r="D4" s="28"/>
      <c r="E4" s="28"/>
      <c r="F4" s="28"/>
      <c r="G4" s="28"/>
      <c r="H4" s="28"/>
      <c r="I4" s="28"/>
    </row>
    <row r="5" spans="2:9" ht="18.75" customHeight="1" x14ac:dyDescent="0.25">
      <c r="B5" s="5" t="s">
        <v>4</v>
      </c>
      <c r="C5" s="28" t="s">
        <v>36</v>
      </c>
      <c r="D5" s="28"/>
      <c r="E5" s="28"/>
      <c r="F5" s="28"/>
      <c r="G5" s="28"/>
      <c r="H5" s="28"/>
      <c r="I5" s="28"/>
    </row>
    <row r="6" spans="2:9" ht="18.75" customHeight="1" x14ac:dyDescent="0.25">
      <c r="B6" s="5" t="s">
        <v>5</v>
      </c>
      <c r="C6" s="28" t="s">
        <v>37</v>
      </c>
      <c r="D6" s="28"/>
      <c r="E6" s="28"/>
      <c r="F6" s="29" t="s">
        <v>18</v>
      </c>
      <c r="G6" s="30"/>
      <c r="H6" s="31">
        <f ca="1">TODAY()</f>
        <v>45947</v>
      </c>
      <c r="I6" s="32"/>
    </row>
    <row r="7" spans="2:9" ht="7.5" customHeight="1" x14ac:dyDescent="0.25"/>
    <row r="8" spans="2:9" ht="18.75" customHeight="1" x14ac:dyDescent="0.25">
      <c r="B8" s="33" t="s">
        <v>7</v>
      </c>
      <c r="C8" s="34"/>
      <c r="D8" s="34"/>
      <c r="E8" s="34"/>
      <c r="F8" s="34"/>
      <c r="G8" s="34"/>
      <c r="H8" s="34"/>
      <c r="I8" s="35"/>
    </row>
    <row r="9" spans="2:9" ht="30" customHeight="1" x14ac:dyDescent="0.25">
      <c r="B9" s="6" t="s">
        <v>22</v>
      </c>
      <c r="C9" s="36" t="s">
        <v>6</v>
      </c>
      <c r="D9" s="36"/>
      <c r="E9" s="7" t="s">
        <v>11</v>
      </c>
      <c r="F9" s="7" t="s">
        <v>12</v>
      </c>
    </row>
    <row r="10" spans="2:9" ht="18.75" customHeight="1" x14ac:dyDescent="0.25">
      <c r="B10" s="8" t="s">
        <v>44</v>
      </c>
      <c r="C10" s="22" t="s">
        <v>39</v>
      </c>
      <c r="D10" s="23"/>
      <c r="E10" s="9" t="s">
        <v>0</v>
      </c>
      <c r="F10" s="9">
        <v>0.75</v>
      </c>
    </row>
    <row r="11" spans="2:9" ht="18.75" customHeight="1" x14ac:dyDescent="0.25">
      <c r="B11" s="8"/>
      <c r="C11" s="22"/>
      <c r="D11" s="23"/>
      <c r="E11" s="9"/>
      <c r="F11" s="9"/>
    </row>
    <row r="12" spans="2:9" ht="18.75" customHeight="1" x14ac:dyDescent="0.25">
      <c r="B12" s="8"/>
      <c r="C12" s="22"/>
      <c r="D12" s="23"/>
      <c r="E12" s="9"/>
      <c r="F12" s="9"/>
    </row>
    <row r="13" spans="2:9" ht="18.75" customHeight="1" x14ac:dyDescent="0.25">
      <c r="B13" s="8"/>
      <c r="C13" s="22"/>
      <c r="D13" s="23"/>
      <c r="E13" s="9"/>
      <c r="F13" s="9"/>
    </row>
    <row r="14" spans="2:9" ht="7.5" customHeight="1" x14ac:dyDescent="0.25"/>
    <row r="15" spans="2:9" ht="18.75" customHeight="1" x14ac:dyDescent="0.25">
      <c r="B15" s="27" t="s">
        <v>10</v>
      </c>
      <c r="C15" s="27"/>
      <c r="D15" s="27"/>
      <c r="E15" s="27"/>
      <c r="F15" s="27"/>
      <c r="G15" s="27"/>
      <c r="H15" s="27"/>
      <c r="I15" s="27"/>
    </row>
    <row r="16" spans="2:9" s="3" customFormat="1" ht="30" customHeight="1" x14ac:dyDescent="0.25">
      <c r="B16" s="6" t="s">
        <v>22</v>
      </c>
      <c r="C16" s="14" t="s">
        <v>26</v>
      </c>
      <c r="D16" s="24" t="s">
        <v>8</v>
      </c>
      <c r="E16" s="24"/>
      <c r="F16" s="24" t="s">
        <v>9</v>
      </c>
      <c r="G16" s="24"/>
      <c r="H16" s="4" t="s">
        <v>25</v>
      </c>
      <c r="I16" s="4" t="s">
        <v>24</v>
      </c>
    </row>
    <row r="17" spans="2:11" ht="17.850000000000001" customHeight="1" x14ac:dyDescent="0.25">
      <c r="B17" s="25" t="str">
        <f>B10</f>
        <v>na rameni č. 2</v>
      </c>
      <c r="C17" s="15" t="s">
        <v>27</v>
      </c>
      <c r="D17" s="22">
        <v>226</v>
      </c>
      <c r="E17" s="23"/>
      <c r="F17" s="22">
        <v>34</v>
      </c>
      <c r="G17" s="23"/>
      <c r="H17" s="10">
        <f>D17+2*F17</f>
        <v>294</v>
      </c>
      <c r="I17" s="16" t="s">
        <v>29</v>
      </c>
    </row>
    <row r="18" spans="2:11" ht="17.850000000000001" customHeight="1" x14ac:dyDescent="0.25">
      <c r="B18" s="26"/>
      <c r="C18" s="15" t="s">
        <v>28</v>
      </c>
      <c r="D18" s="22">
        <v>161</v>
      </c>
      <c r="E18" s="23"/>
      <c r="F18" s="22">
        <v>19</v>
      </c>
      <c r="G18" s="23"/>
      <c r="H18" s="16" t="s">
        <v>29</v>
      </c>
      <c r="I18" s="10">
        <f>D18+2*F18</f>
        <v>199</v>
      </c>
    </row>
    <row r="19" spans="2:11" ht="17.850000000000001" customHeight="1" x14ac:dyDescent="0.25">
      <c r="B19" s="25"/>
      <c r="C19" s="15"/>
      <c r="D19" s="22"/>
      <c r="E19" s="23"/>
      <c r="F19" s="22"/>
      <c r="G19" s="23"/>
      <c r="H19" s="10"/>
      <c r="I19" s="16"/>
    </row>
    <row r="20" spans="2:11" ht="17.850000000000001" customHeight="1" x14ac:dyDescent="0.25">
      <c r="B20" s="26"/>
      <c r="C20" s="15"/>
      <c r="D20" s="22"/>
      <c r="E20" s="23"/>
      <c r="F20" s="22"/>
      <c r="G20" s="23"/>
      <c r="H20" s="16"/>
      <c r="I20" s="10"/>
    </row>
    <row r="21" spans="2:11" ht="17.850000000000001" customHeight="1" x14ac:dyDescent="0.25">
      <c r="B21" s="25"/>
      <c r="C21" s="15"/>
      <c r="D21" s="22"/>
      <c r="E21" s="23"/>
      <c r="F21" s="22"/>
      <c r="G21" s="23"/>
      <c r="H21" s="10"/>
      <c r="I21" s="16"/>
    </row>
    <row r="22" spans="2:11" ht="17.850000000000001" customHeight="1" x14ac:dyDescent="0.25">
      <c r="B22" s="26"/>
      <c r="C22" s="15"/>
      <c r="D22" s="22"/>
      <c r="E22" s="23"/>
      <c r="F22" s="22"/>
      <c r="G22" s="23"/>
      <c r="H22" s="16"/>
      <c r="I22" s="10"/>
    </row>
    <row r="23" spans="2:11" ht="17.850000000000001" customHeight="1" x14ac:dyDescent="0.25">
      <c r="B23" s="25"/>
      <c r="C23" s="15"/>
      <c r="D23" s="22"/>
      <c r="E23" s="23"/>
      <c r="F23" s="22"/>
      <c r="G23" s="23"/>
      <c r="H23" s="10"/>
      <c r="I23" s="16"/>
    </row>
    <row r="24" spans="2:11" ht="17.850000000000001" customHeight="1" x14ac:dyDescent="0.25">
      <c r="B24" s="26"/>
      <c r="C24" s="15"/>
      <c r="D24" s="22"/>
      <c r="E24" s="23"/>
      <c r="F24" s="22"/>
      <c r="G24" s="23"/>
      <c r="H24" s="16"/>
      <c r="I24" s="10"/>
    </row>
    <row r="25" spans="2:11" ht="7.5" customHeight="1" x14ac:dyDescent="0.25"/>
    <row r="26" spans="2:11" ht="18.75" customHeight="1" x14ac:dyDescent="0.25">
      <c r="B26" s="27" t="s">
        <v>13</v>
      </c>
      <c r="C26" s="27"/>
      <c r="D26" s="27"/>
      <c r="E26" s="27"/>
      <c r="F26" s="27"/>
      <c r="G26" s="27"/>
      <c r="H26" s="27"/>
      <c r="I26" s="27"/>
    </row>
    <row r="27" spans="2:11" ht="29.25" customHeight="1" x14ac:dyDescent="0.25">
      <c r="B27" s="6" t="s">
        <v>22</v>
      </c>
      <c r="C27" s="24" t="s">
        <v>30</v>
      </c>
      <c r="D27" s="24"/>
      <c r="E27" s="18" t="s">
        <v>34</v>
      </c>
      <c r="F27" s="18" t="s">
        <v>35</v>
      </c>
      <c r="G27" s="18"/>
      <c r="H27" s="21"/>
      <c r="I27" s="19"/>
    </row>
    <row r="28" spans="2:11" ht="17.850000000000001" customHeight="1" x14ac:dyDescent="0.25">
      <c r="B28" s="8" t="str">
        <f>B10</f>
        <v>na rameni č. 2</v>
      </c>
      <c r="C28" s="22" t="s">
        <v>2</v>
      </c>
      <c r="D28" s="23"/>
      <c r="E28" s="18">
        <f>ROUND(I18+0.6354*H17,0)</f>
        <v>386</v>
      </c>
      <c r="F28" s="18">
        <f>ROUND(I18+0.4424*H17,0)</f>
        <v>329</v>
      </c>
      <c r="G28" s="18"/>
      <c r="H28" s="21"/>
      <c r="I28" s="19"/>
      <c r="J28" s="20"/>
      <c r="K28" s="20"/>
    </row>
    <row r="29" spans="2:11" ht="17.850000000000001" customHeight="1" x14ac:dyDescent="0.25">
      <c r="B29" s="8"/>
      <c r="C29" s="22"/>
      <c r="D29" s="23"/>
      <c r="E29" s="18">
        <f>ROUND(I20+0.6354*H19,0)</f>
        <v>0</v>
      </c>
      <c r="F29" s="18">
        <f>ROUND(I20+0.4424*H19,0)</f>
        <v>0</v>
      </c>
      <c r="G29" s="18"/>
      <c r="H29" s="21"/>
      <c r="I29" s="19"/>
      <c r="J29" s="20"/>
      <c r="K29" s="20"/>
    </row>
    <row r="30" spans="2:11" ht="17.850000000000001" customHeight="1" x14ac:dyDescent="0.25">
      <c r="B30" s="8"/>
      <c r="C30" s="22"/>
      <c r="D30" s="23"/>
      <c r="E30" s="18">
        <f>ROUND(I22+0.6354*H21,0)</f>
        <v>0</v>
      </c>
      <c r="F30" s="18">
        <f>ROUND(I22+0.4424*H21,0)</f>
        <v>0</v>
      </c>
      <c r="G30" s="18"/>
      <c r="H30" s="21"/>
      <c r="I30" s="19"/>
      <c r="J30" s="20"/>
      <c r="K30" s="20"/>
    </row>
    <row r="31" spans="2:11" ht="17.850000000000001" customHeight="1" x14ac:dyDescent="0.25">
      <c r="B31" s="8"/>
      <c r="C31" s="22"/>
      <c r="D31" s="23"/>
      <c r="E31" s="18">
        <f>ROUND(I24+0.6354*H23,0)</f>
        <v>0</v>
      </c>
      <c r="F31" s="18">
        <f>ROUND(I24+0.4424*H23,0)</f>
        <v>0</v>
      </c>
      <c r="G31" s="18"/>
      <c r="H31" s="21"/>
      <c r="I31" s="19"/>
      <c r="J31" s="20"/>
      <c r="K31" s="20"/>
    </row>
    <row r="32" spans="2:11" ht="7.5" customHeight="1" x14ac:dyDescent="0.25"/>
    <row r="33" spans="2:14" ht="18.75" customHeight="1" x14ac:dyDescent="0.25">
      <c r="B33" s="27" t="s">
        <v>14</v>
      </c>
      <c r="C33" s="27"/>
      <c r="D33" s="27"/>
      <c r="E33" s="27"/>
      <c r="F33" s="27"/>
      <c r="G33" s="27"/>
      <c r="H33" s="27"/>
      <c r="I33" s="27"/>
    </row>
    <row r="34" spans="2:14" ht="30" customHeight="1" x14ac:dyDescent="0.25">
      <c r="B34" s="6" t="s">
        <v>22</v>
      </c>
      <c r="C34" s="4" t="s">
        <v>31</v>
      </c>
      <c r="D34" s="4" t="s">
        <v>32</v>
      </c>
      <c r="E34" s="4" t="s">
        <v>33</v>
      </c>
      <c r="F34" s="4" t="s">
        <v>15</v>
      </c>
      <c r="G34" s="4" t="s">
        <v>16</v>
      </c>
      <c r="H34" s="4" t="s">
        <v>12</v>
      </c>
      <c r="I34" s="4" t="s">
        <v>17</v>
      </c>
    </row>
    <row r="35" spans="2:14" ht="17.850000000000001" customHeight="1" x14ac:dyDescent="0.25">
      <c r="B35" s="8" t="str">
        <f>B10</f>
        <v>na rameni č. 2</v>
      </c>
      <c r="C35" s="9">
        <f>IF(C28="V1",E28,IF(C28="V2",E28,IF(C28="V1a",F28,IF(C28="V2a",F28,IF(C28="V3","---",IF(C28="V4","---",IF(C28="V5",E28,IF(C28="V6",E28,"ERR"))))))))</f>
        <v>386</v>
      </c>
      <c r="D35" s="9">
        <f>IF(C28="V1",2610,IF(C28="V2",2610,IF(C28="V1a",2870,IF(C28="V2a",2870,IF(C28="V3","---",IF(C28="V4","---",IF(C28="V5",2870,IF(C28="V6",2610,"ERR"))))))))</f>
        <v>2610</v>
      </c>
      <c r="E35" s="17">
        <f>IF(C28="V1",D35-C35,IF(C28="V2",D35-C35,IF(C28="V1a",D35-C35,IF(C28="V2a",D35-C35,IF(C28="V3","---",IF(C28="V4","---",IF(C28="V5",D35-C35,IF(C28="V6",D35-C35,"ERR"))))))))</f>
        <v>2224</v>
      </c>
      <c r="F35" s="11">
        <f>IF(C28="V1",C35/D35,IF(C28="V2",C35/D35,IF(C28="V1a",C35/D35,IF(C28="V2a",C35/D35,IF(C28="V3","---",IF(C28="V4","---",IF(C28="V5",C35/D35,IF(C28="V6",C35/D35,"ERR"))))))))</f>
        <v>0.1478927203065134</v>
      </c>
      <c r="G35" s="9" t="str">
        <f>IF(C28="V3","---",IF(C28="V4","---",IF(F35&lt;0.3,"A",IF(F35&lt;0.554,"B",IF(F35&lt;0.754,"C",IF(F35&lt;0.904,"D",IF(F35&lt;1.04,"E","F")))))))</f>
        <v>A</v>
      </c>
      <c r="H35" s="9">
        <f>IF(C28="V3","---",IF(C28="V4","---",F10))</f>
        <v>0.75</v>
      </c>
      <c r="I35" s="12" t="str">
        <f>IF(C28="V3","ANO",IF(C28="V4","ANO",IF(F35&lt;=(H35+0.004),"ANO","NE")))</f>
        <v>ANO</v>
      </c>
    </row>
    <row r="36" spans="2:14" ht="17.850000000000001" customHeight="1" x14ac:dyDescent="0.25">
      <c r="B36" s="8"/>
      <c r="C36" s="9"/>
      <c r="D36" s="9"/>
      <c r="E36" s="17"/>
      <c r="F36" s="11"/>
      <c r="G36" s="9"/>
      <c r="H36" s="9"/>
      <c r="I36" s="12"/>
    </row>
    <row r="37" spans="2:14" ht="17.850000000000001" customHeight="1" x14ac:dyDescent="0.25">
      <c r="B37" s="8"/>
      <c r="C37" s="9"/>
      <c r="D37" s="9"/>
      <c r="E37" s="17"/>
      <c r="F37" s="11"/>
      <c r="G37" s="9"/>
      <c r="H37" s="9"/>
      <c r="I37" s="12"/>
    </row>
    <row r="38" spans="2:14" ht="17.850000000000001" customHeight="1" x14ac:dyDescent="0.25">
      <c r="B38" s="8"/>
      <c r="C38" s="9"/>
      <c r="D38" s="9"/>
      <c r="E38" s="17"/>
      <c r="F38" s="11"/>
      <c r="G38" s="9"/>
      <c r="H38" s="9"/>
      <c r="I38" s="12"/>
    </row>
    <row r="39" spans="2:14" ht="7.5" customHeight="1" x14ac:dyDescent="0.25"/>
    <row r="40" spans="2:14" ht="18.75" customHeight="1" x14ac:dyDescent="0.25">
      <c r="B40" s="27" t="s">
        <v>19</v>
      </c>
      <c r="C40" s="27"/>
      <c r="D40" s="27"/>
      <c r="E40" s="27"/>
      <c r="F40" s="27"/>
      <c r="G40" s="27"/>
      <c r="H40" s="27"/>
      <c r="I40" s="27"/>
    </row>
    <row r="41" spans="2:14" ht="18" customHeight="1" x14ac:dyDescent="0.25">
      <c r="B41" s="37" t="s">
        <v>23</v>
      </c>
      <c r="C41" s="38"/>
      <c r="D41" s="38"/>
      <c r="E41" s="38"/>
      <c r="F41" s="38"/>
      <c r="G41" s="39"/>
      <c r="H41" s="40" t="str">
        <f>IF(COUNTIF(I35:I38,"NE")&gt;0,"NE","ANO")</f>
        <v>ANO</v>
      </c>
      <c r="I41" s="41"/>
    </row>
    <row r="42" spans="2:14" ht="7.5" customHeight="1" x14ac:dyDescent="0.25"/>
    <row r="43" spans="2:14" ht="18.75" customHeight="1" x14ac:dyDescent="0.25">
      <c r="B43" s="27" t="s">
        <v>20</v>
      </c>
      <c r="C43" s="27"/>
      <c r="D43" s="27"/>
      <c r="E43" s="27"/>
      <c r="F43" s="27"/>
      <c r="G43" s="27"/>
      <c r="H43" s="27"/>
      <c r="I43" s="27"/>
    </row>
    <row r="44" spans="2:14" ht="24.95" customHeight="1" x14ac:dyDescent="0.25">
      <c r="B44" s="42" t="s">
        <v>46</v>
      </c>
      <c r="C44" s="43"/>
      <c r="D44" s="43"/>
      <c r="E44" s="43"/>
      <c r="F44" s="43"/>
      <c r="G44" s="43"/>
      <c r="H44" s="43"/>
      <c r="I44" s="44"/>
      <c r="N44" s="13"/>
    </row>
    <row r="45" spans="2:14" ht="7.5" customHeight="1" x14ac:dyDescent="0.25"/>
  </sheetData>
  <mergeCells count="47">
    <mergeCell ref="C13:D13"/>
    <mergeCell ref="B2:I2"/>
    <mergeCell ref="C4:I4"/>
    <mergeCell ref="C5:I5"/>
    <mergeCell ref="C6:E6"/>
    <mergeCell ref="F6:G6"/>
    <mergeCell ref="H6:I6"/>
    <mergeCell ref="B8:I8"/>
    <mergeCell ref="C9:D9"/>
    <mergeCell ref="C10:D10"/>
    <mergeCell ref="C11:D11"/>
    <mergeCell ref="C12:D12"/>
    <mergeCell ref="B15:I15"/>
    <mergeCell ref="D16:E16"/>
    <mergeCell ref="F16:G16"/>
    <mergeCell ref="B17:B18"/>
    <mergeCell ref="D17:E17"/>
    <mergeCell ref="F17:G17"/>
    <mergeCell ref="D18:E18"/>
    <mergeCell ref="F18:G18"/>
    <mergeCell ref="B21:B22"/>
    <mergeCell ref="D21:E21"/>
    <mergeCell ref="F21:G21"/>
    <mergeCell ref="D22:E22"/>
    <mergeCell ref="F22:G22"/>
    <mergeCell ref="B19:B20"/>
    <mergeCell ref="D19:E19"/>
    <mergeCell ref="F19:G19"/>
    <mergeCell ref="D20:E20"/>
    <mergeCell ref="F20:G20"/>
    <mergeCell ref="B33:I33"/>
    <mergeCell ref="B23:B24"/>
    <mergeCell ref="D23:E23"/>
    <mergeCell ref="F23:G23"/>
    <mergeCell ref="D24:E24"/>
    <mergeCell ref="F24:G24"/>
    <mergeCell ref="B26:I26"/>
    <mergeCell ref="C27:D27"/>
    <mergeCell ref="C28:D28"/>
    <mergeCell ref="C29:D29"/>
    <mergeCell ref="C30:D30"/>
    <mergeCell ref="C31:D31"/>
    <mergeCell ref="B40:I40"/>
    <mergeCell ref="B41:G41"/>
    <mergeCell ref="H41:I41"/>
    <mergeCell ref="B43:I43"/>
    <mergeCell ref="B44:I44"/>
  </mergeCells>
  <conditionalFormatting sqref="H41:I41">
    <cfRule type="containsText" dxfId="3" priority="1" operator="containsText" text="NE">
      <formula>NOT(ISERROR(SEARCH("NE",H41)))</formula>
    </cfRule>
    <cfRule type="containsText" dxfId="2" priority="2" operator="containsText" text="ANO">
      <formula>NOT(ISERROR(SEARCH("ANO",H41)))</formula>
    </cfRule>
  </conditionalFormatting>
  <conditionalFormatting sqref="I35:I38">
    <cfRule type="containsText" dxfId="1" priority="3" operator="containsText" text="ANO">
      <formula>NOT(ISERROR(SEARCH("ANO",I35)))</formula>
    </cfRule>
    <cfRule type="containsText" dxfId="0" priority="4" operator="containsText" text="NE">
      <formula>NOT(ISERROR(SEARCH("NE",I35)))</formula>
    </cfRule>
  </conditionalFormatting>
  <printOptions horizontalCentered="1"/>
  <pageMargins left="0.59055118110236215" right="0.59055118110236215" top="1.3779527559055118" bottom="0.78740157480314965" header="0" footer="0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K1 - 2045</vt:lpstr>
      <vt:lpstr>K3 - 2045</vt:lpstr>
      <vt:lpstr>'K1 - 2045'!Oblast_tisku</vt:lpstr>
      <vt:lpstr>'K3 - 2045'!Oblast_tisku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Padělek</dc:creator>
  <cp:lastModifiedBy>Adam Bystrianský</cp:lastModifiedBy>
  <cp:lastPrinted>2025-06-25T07:28:04Z</cp:lastPrinted>
  <dcterms:created xsi:type="dcterms:W3CDTF">2018-09-10T09:40:16Z</dcterms:created>
  <dcterms:modified xsi:type="dcterms:W3CDTF">2025-10-17T05:17:04Z</dcterms:modified>
</cp:coreProperties>
</file>